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0" windowWidth="21640" windowHeight="155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<sst xmlns="http://schemas.openxmlformats.org/spreadsheetml/2006/main" count="249" uniqueCount="139">
  <si>
    <t>Permissibles</t>
  </si>
  <si>
    <t>Total</t>
  </si>
  <si>
    <t>Alabama</t>
  </si>
  <si>
    <t>Alaska</t>
  </si>
  <si>
    <t>--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</si>
  <si>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</si>
  <si>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</si>
  <si>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</si>
  <si>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</si>
  <si>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</si>
  <si>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</si>
  <si>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</si>
  <si>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</si>
  <si>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</si>
  <si>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</si>
  <si>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</si>
  <si>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</si>
  <si>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</si>
  <si>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</si>
  <si>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</si>
  <si>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</si>
  <si>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</si>
  <si>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Maryland3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</si>
  <si>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</si>
  <si>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</si>
  <si>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</si>
  <si>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</si>
  <si>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</si>
  <si>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</si>
  <si>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</si>
  <si>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</si>
  <si>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</si>
  <si>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</si>
  <si>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</si>
  <si>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</si>
  <si>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</si>
  <si>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</si>
  <si>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</si>
  <si>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</si>
  <si>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</si>
  <si>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</si>
  <si>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</si>
  <si>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</si>
  <si>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New Hampshire</t>
  </si>
  <si>
    <t>New Jersey</t>
  </si>
  <si>
    <t>New Mexico</t>
  </si>
  <si>
    <t>New York</t>
  </si>
  <si>
    <t>North Carolina</t>
  </si>
  <si>
    <t>North Dakota</t>
  </si>
  <si>
    <t>Rhode Island</t>
  </si>
  <si>
    <t>South Carolina</t>
  </si>
  <si>
    <t>South Dakota</t>
  </si>
  <si>
    <t>West Virginia</t>
  </si>
  <si>
    <t xml:space="preserve">Table 1.  </t>
  </si>
  <si>
    <t>Coal Production and Number of Mines by State and Mine Type, 2006-2005</t>
  </si>
  <si>
    <t>(Thousand Short Tons)</t>
  </si>
  <si>
    <t xml:space="preserve">Coal-Producing </t>
  </si>
  <si>
    <t>Percent Change</t>
  </si>
  <si>
    <t>State and Region[1]</t>
  </si>
  <si>
    <t>Number of Mines</t>
  </si>
  <si>
    <t>Production</t>
  </si>
  <si>
    <t>Total Non-Coal</t>
  </si>
  <si>
    <t>Total Non-coal in Non-coal states</t>
  </si>
  <si>
    <t>Total Non-coal in Coal states</t>
  </si>
  <si>
    <t>Calculated Coal Usage</t>
  </si>
  <si>
    <t>% Non-Coal in Coal States</t>
  </si>
  <si>
    <t>Surface Mining Usage</t>
  </si>
  <si>
    <t>Hiroshima equivalent of TNT</t>
  </si>
  <si>
    <t>TNT equivalent of ANFO</t>
  </si>
  <si>
    <t>CAPP usage</t>
  </si>
  <si>
    <t>TNT eqiv</t>
  </si>
  <si>
    <t>Hiroshima</t>
  </si>
  <si>
    <t xml:space="preserve">Alabama </t>
  </si>
  <si>
    <t xml:space="preserve">   Underground </t>
  </si>
  <si>
    <t>-</t>
  </si>
  <si>
    <t xml:space="preserve">   Surface </t>
  </si>
  <si>
    <t xml:space="preserve">Alaska </t>
  </si>
  <si>
    <t xml:space="preserve">Arizona </t>
  </si>
  <si>
    <t xml:space="preserve">Arkansas </t>
  </si>
  <si>
    <t xml:space="preserve">Colorado </t>
  </si>
  <si>
    <t xml:space="preserve">Illinois </t>
  </si>
  <si>
    <t xml:space="preserve">Indiana </t>
  </si>
  <si>
    <t xml:space="preserve">Kansas </t>
  </si>
  <si>
    <t xml:space="preserve">Kentucky Total </t>
  </si>
  <si>
    <t xml:space="preserve">Louisiana </t>
  </si>
  <si>
    <t xml:space="preserve">Maryland </t>
  </si>
  <si>
    <t xml:space="preserve">Mississippi </t>
  </si>
  <si>
    <t xml:space="preserve">Missouri </t>
  </si>
  <si>
    <t xml:space="preserve">Montana </t>
  </si>
  <si>
    <t xml:space="preserve">New Mexico </t>
  </si>
  <si>
    <t xml:space="preserve">North Dakota </t>
  </si>
  <si>
    <t xml:space="preserve">Ohio </t>
  </si>
  <si>
    <t xml:space="preserve">Oklahoma </t>
  </si>
  <si>
    <t xml:space="preserve">Pennsylvania Total </t>
  </si>
  <si>
    <t xml:space="preserve">Tennessee </t>
  </si>
  <si>
    <t xml:space="preserve">Texas </t>
  </si>
  <si>
    <t xml:space="preserve">Utah </t>
  </si>
  <si>
    <t xml:space="preserve">Virginia </t>
  </si>
  <si>
    <t xml:space="preserve">Washington </t>
  </si>
  <si>
    <t xml:space="preserve">West Virginia Total </t>
  </si>
  <si>
    <t xml:space="preserve"> Northern </t>
  </si>
  <si>
    <t xml:space="preserve"> Southern </t>
  </si>
  <si>
    <t xml:space="preserve">Wyoming </t>
  </si>
  <si>
    <t xml:space="preserve">Appalachian Total </t>
  </si>
  <si>
    <t xml:space="preserve"> Central </t>
  </si>
  <si>
    <t xml:space="preserve">Interior Total </t>
  </si>
  <si>
    <t xml:space="preserve">Illinois Basin Total </t>
  </si>
  <si>
    <t xml:space="preserve">Western Total </t>
  </si>
  <si>
    <t xml:space="preserve"> Powder River Basin </t>
  </si>
  <si>
    <t xml:space="preserve"> Uinta Region </t>
  </si>
  <si>
    <t xml:space="preserve">East of Miss. River </t>
  </si>
  <si>
    <t xml:space="preserve">West of Miss. River </t>
  </si>
  <si>
    <t xml:space="preserve">U.S. Subtotal </t>
  </si>
  <si>
    <t xml:space="preserve">Refuse Recovery </t>
  </si>
  <si>
    <t xml:space="preserve">U.S. Total </t>
  </si>
  <si>
    <t>[1] For a definition of coal producing regions, see the Glossary.</t>
  </si>
  <si>
    <t xml:space="preserve">  - =  No data are reported.</t>
  </si>
  <si>
    <t xml:space="preserve">  NM =  Not meaningful due to changes of 500 percent or more.</t>
  </si>
  <si>
    <t xml:space="preserve">     Note:  · Totals may not equal sum of components because of independent rounding.</t>
  </si>
  <si>
    <t xml:space="preserve">     Source:  · U.S. Department of Labor, Mine Safety and Health Administration, Form 7000-2, "Quarterly Mine Employment and Coal Production Report."</t>
  </si>
  <si>
    <t>Other High Explosives</t>
  </si>
  <si>
    <t>Blasting Agents and Oxidizers</t>
  </si>
  <si>
    <t>Other</t>
  </si>
  <si>
    <t>Blasting</t>
  </si>
  <si>
    <t>Coal Mining</t>
  </si>
  <si>
    <t>Quarrying and Non-Metal Mining</t>
  </si>
  <si>
    <t>Metal Mining</t>
  </si>
  <si>
    <t>Construction</t>
  </si>
  <si>
    <t>All Other Purposes</t>
  </si>
  <si>
    <t>Surface Mine Production</t>
  </si>
  <si>
    <t>Percent of Total Blasting Agents Used for Coal:</t>
  </si>
  <si>
    <t>Total Coal Production</t>
  </si>
  <si>
    <t xml:space="preserve"> </t>
  </si>
  <si>
    <t>Non-coal States</t>
  </si>
  <si>
    <t>Coal States</t>
  </si>
  <si>
    <t>Percent of Total Blasting Agents Used for Coal in Coal States:</t>
  </si>
  <si>
    <t>Population, July 2006</t>
  </si>
  <si>
    <t>Expected non-coal Usage</t>
  </si>
  <si>
    <t>State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</si>
</sst>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Times New Roman"/>
      <family val="1"/>
    </font>
    <font>
      <sz val="8"/>
      <name val="Verdana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6" fillId="0" borderId="2" xfId="20" applyFont="1" applyBorder="1" applyAlignment="1" applyProtection="1">
      <alignment horizontal="center" wrapText="1"/>
      <protection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/>
    </xf>
    <xf numFmtId="0" fontId="6" fillId="0" borderId="0" xfId="20" applyFont="1" applyAlignment="1" applyProtection="1">
      <alignment/>
      <protection/>
    </xf>
    <xf numFmtId="0" fontId="1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3" fontId="9" fillId="0" borderId="6" xfId="0" applyNumberFormat="1" applyFont="1" applyBorder="1" applyAlignment="1" applyProtection="1" quotePrefix="1">
      <alignment horizontal="right"/>
      <protection locked="0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9" fillId="0" borderId="7" xfId="0" applyNumberFormat="1" applyFont="1" applyBorder="1" applyAlignment="1" applyProtection="1" quotePrefix="1">
      <alignment horizontal="right"/>
      <protection locked="0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hyperlink" Target="_ednref3" TargetMode="External" /><Relationship Id="rId4" Type="http://schemas.openxmlformats.org/officeDocument/2006/relationships/hyperlink" Target="_ednref4" TargetMode="External" /><Relationship Id="rId5" Type="http://schemas.openxmlformats.org/officeDocument/2006/relationships/hyperlink" Target="_ednref5" TargetMode="External" /><Relationship Id="rId6" Type="http://schemas.openxmlformats.org/officeDocument/2006/relationships/hyperlink" Target="_ednref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hyperlink" Target="_ednref3" TargetMode="External" /><Relationship Id="rId4" Type="http://schemas.openxmlformats.org/officeDocument/2006/relationships/hyperlink" Target="_ednref4" TargetMode="External" /><Relationship Id="rId5" Type="http://schemas.openxmlformats.org/officeDocument/2006/relationships/hyperlink" Target="_ednref5" TargetMode="External" /><Relationship Id="rId6" Type="http://schemas.openxmlformats.org/officeDocument/2006/relationships/hyperlink" Target="_ednref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6"/>
  <sheetViews>
    <sheetView tabSelected="1" workbookViewId="0" topLeftCell="A17">
      <selection activeCell="F62" sqref="F62"/>
    </sheetView>
  </sheetViews>
  <sheetFormatPr defaultColWidth="11.00390625" defaultRowHeight="12.75"/>
  <cols>
    <col min="1" max="1" width="3.625" style="0" customWidth="1"/>
    <col min="2" max="2" width="18.75390625" style="0" customWidth="1"/>
    <col min="3" max="3" width="11.375" style="0" customWidth="1"/>
    <col min="6" max="6" width="11.625" style="0" customWidth="1"/>
    <col min="9" max="9" width="13.75390625" style="0" bestFit="1" customWidth="1"/>
    <col min="10" max="10" width="11.125" style="0" bestFit="1" customWidth="1"/>
    <col min="17" max="17" width="11.875" style="0" customWidth="1"/>
  </cols>
  <sheetData>
    <row r="2" spans="2:12" s="21" customFormat="1" ht="39">
      <c r="B2" s="21" t="s">
        <v>138</v>
      </c>
      <c r="C2" s="21" t="s">
        <v>0</v>
      </c>
      <c r="D2" s="21" t="s">
        <v>120</v>
      </c>
      <c r="E2" s="21" t="s">
        <v>121</v>
      </c>
      <c r="F2" s="21" t="s">
        <v>1</v>
      </c>
      <c r="G2" s="21" t="s">
        <v>129</v>
      </c>
      <c r="H2" s="21" t="s">
        <v>131</v>
      </c>
      <c r="I2" s="21" t="s">
        <v>136</v>
      </c>
      <c r="J2" s="21" t="s">
        <v>137</v>
      </c>
      <c r="K2" s="21" t="s">
        <v>64</v>
      </c>
      <c r="L2" s="21" t="s">
        <v>66</v>
      </c>
    </row>
    <row r="3" spans="2:12" ht="12.75">
      <c r="B3" t="s">
        <v>2</v>
      </c>
      <c r="C3">
        <v>98</v>
      </c>
      <c r="D3">
        <v>408</v>
      </c>
      <c r="E3" s="1">
        <v>160000</v>
      </c>
      <c r="F3" s="1">
        <v>160000</v>
      </c>
      <c r="G3" s="16">
        <v>8092</v>
      </c>
      <c r="H3" s="15">
        <v>18830</v>
      </c>
      <c r="I3" s="23">
        <v>4590240</v>
      </c>
      <c r="J3" s="1">
        <f>($K$66*(I3/$I$56))</f>
        <v>19155.98933028311</v>
      </c>
      <c r="K3" s="1">
        <f>E3-J3</f>
        <v>140844.0106697169</v>
      </c>
      <c r="L3" s="1">
        <f>(G3/H3)*K3</f>
        <v>60526.27373018317</v>
      </c>
    </row>
    <row r="4" spans="2:11" ht="12.75">
      <c r="B4" t="s">
        <v>3</v>
      </c>
      <c r="C4" t="s">
        <v>4</v>
      </c>
      <c r="D4">
        <v>997</v>
      </c>
      <c r="E4" s="1">
        <v>15800</v>
      </c>
      <c r="F4" s="1">
        <v>16800</v>
      </c>
      <c r="G4" s="16">
        <v>1425</v>
      </c>
      <c r="H4" s="15">
        <v>1425</v>
      </c>
      <c r="I4" s="23">
        <v>677450</v>
      </c>
      <c r="J4" s="1">
        <f>($K$66*(I4/$I$56))</f>
        <v>2827.1343049165826</v>
      </c>
      <c r="K4" s="1">
        <f>E4-J4</f>
        <v>12972.865695083417</v>
      </c>
    </row>
    <row r="5" spans="2:11" ht="12.75">
      <c r="B5" t="s">
        <v>5</v>
      </c>
      <c r="C5">
        <v>62</v>
      </c>
      <c r="D5" s="1">
        <v>6470</v>
      </c>
      <c r="E5" s="1">
        <v>56600</v>
      </c>
      <c r="F5" s="1">
        <v>63100</v>
      </c>
      <c r="G5" s="16">
        <v>8216</v>
      </c>
      <c r="H5" s="15">
        <v>8216</v>
      </c>
      <c r="I5" s="23">
        <v>6165689</v>
      </c>
      <c r="J5" s="1">
        <f>($K$66*(I5/$I$56))</f>
        <v>25730.6530154946</v>
      </c>
      <c r="K5" s="1">
        <f>E5-J5</f>
        <v>30869.3469845054</v>
      </c>
    </row>
    <row r="6" spans="2:11" ht="12.75">
      <c r="B6" t="s">
        <v>6</v>
      </c>
      <c r="C6" t="s">
        <v>4</v>
      </c>
      <c r="D6">
        <v>218</v>
      </c>
      <c r="E6" s="1">
        <v>20000</v>
      </c>
      <c r="F6" s="1">
        <v>20200</v>
      </c>
      <c r="G6" s="11">
        <v>5</v>
      </c>
      <c r="H6" s="14">
        <v>23</v>
      </c>
      <c r="I6" s="23">
        <v>2809111</v>
      </c>
      <c r="J6" s="1">
        <f>($K$66*(I6/$I$56))</f>
        <v>11722.981879723266</v>
      </c>
      <c r="K6" s="1">
        <f>E6-J6</f>
        <v>8277.018120276734</v>
      </c>
    </row>
    <row r="7" spans="2:10" ht="12.75">
      <c r="B7" t="s">
        <v>7</v>
      </c>
      <c r="C7" t="s">
        <v>4</v>
      </c>
      <c r="D7">
        <v>899</v>
      </c>
      <c r="E7" s="1">
        <v>29900</v>
      </c>
      <c r="F7" s="1">
        <v>30800</v>
      </c>
      <c r="H7" s="15">
        <v>0</v>
      </c>
      <c r="I7" s="23">
        <v>36249872</v>
      </c>
      <c r="J7" s="1"/>
    </row>
    <row r="8" spans="2:11" ht="12.75">
      <c r="B8" t="s">
        <v>8</v>
      </c>
      <c r="C8">
        <v>17</v>
      </c>
      <c r="D8">
        <v>512</v>
      </c>
      <c r="E8" s="1">
        <v>33100</v>
      </c>
      <c r="F8" s="1">
        <v>33700</v>
      </c>
      <c r="G8" s="16">
        <v>9663</v>
      </c>
      <c r="H8" s="15">
        <v>36322</v>
      </c>
      <c r="I8" s="23">
        <v>4766248</v>
      </c>
      <c r="J8" s="1">
        <f>($K$66*(I8/$I$56))</f>
        <v>19890.505906768103</v>
      </c>
      <c r="K8" s="1">
        <f>E8-J8</f>
        <v>13209.494093231897</v>
      </c>
    </row>
    <row r="9" spans="2:10" ht="12.75">
      <c r="B9" t="s">
        <v>9</v>
      </c>
      <c r="C9" t="s">
        <v>4</v>
      </c>
      <c r="D9">
        <v>392</v>
      </c>
      <c r="E9" s="1">
        <v>4760</v>
      </c>
      <c r="F9" s="1">
        <v>5150</v>
      </c>
      <c r="H9" s="15">
        <v>0</v>
      </c>
      <c r="I9" s="23">
        <v>3495753</v>
      </c>
      <c r="J9" s="1"/>
    </row>
    <row r="10" spans="2:10" ht="12.75">
      <c r="B10" t="s">
        <v>10</v>
      </c>
      <c r="C10" t="s">
        <v>4</v>
      </c>
      <c r="D10" t="s">
        <v>4</v>
      </c>
      <c r="E10">
        <v>0</v>
      </c>
      <c r="F10">
        <v>0</v>
      </c>
      <c r="H10" s="15">
        <v>0</v>
      </c>
      <c r="I10" s="23">
        <v>852747</v>
      </c>
      <c r="J10" s="1"/>
    </row>
    <row r="11" spans="2:10" ht="12.75">
      <c r="B11" t="s">
        <v>11</v>
      </c>
      <c r="C11" t="s">
        <v>4</v>
      </c>
      <c r="D11">
        <v>176</v>
      </c>
      <c r="E11" s="1">
        <v>33000</v>
      </c>
      <c r="F11" s="1">
        <v>33200</v>
      </c>
      <c r="H11" s="15">
        <v>0</v>
      </c>
      <c r="I11" s="23">
        <v>18057508</v>
      </c>
      <c r="J11" s="1"/>
    </row>
    <row r="12" spans="2:10" ht="12.75">
      <c r="B12" t="s">
        <v>12</v>
      </c>
      <c r="C12" t="s">
        <v>4</v>
      </c>
      <c r="D12" s="1">
        <v>1380</v>
      </c>
      <c r="E12" s="1">
        <v>44000</v>
      </c>
      <c r="F12" s="1">
        <v>45400</v>
      </c>
      <c r="H12" s="15">
        <v>0</v>
      </c>
      <c r="I12" s="23">
        <v>9342080</v>
      </c>
      <c r="J12" s="1"/>
    </row>
    <row r="13" spans="2:10" ht="12.75">
      <c r="B13" t="s">
        <v>13</v>
      </c>
      <c r="C13" t="s">
        <v>4</v>
      </c>
      <c r="D13">
        <v>34</v>
      </c>
      <c r="E13" s="1">
        <v>1200</v>
      </c>
      <c r="F13" s="1">
        <v>1230</v>
      </c>
      <c r="H13" s="15">
        <v>0</v>
      </c>
      <c r="I13" s="23">
        <v>1278635</v>
      </c>
      <c r="J13" s="1"/>
    </row>
    <row r="14" spans="2:10" ht="12.75">
      <c r="B14" t="s">
        <v>14</v>
      </c>
      <c r="C14" t="s">
        <v>4</v>
      </c>
      <c r="D14">
        <v>146</v>
      </c>
      <c r="E14" s="1">
        <v>8180</v>
      </c>
      <c r="F14" s="1">
        <v>8330</v>
      </c>
      <c r="H14" s="15">
        <v>0</v>
      </c>
      <c r="I14" s="23">
        <v>1463878</v>
      </c>
      <c r="J14" s="1"/>
    </row>
    <row r="15" spans="2:11" ht="12.75">
      <c r="B15" t="s">
        <v>15</v>
      </c>
      <c r="C15">
        <v>-2</v>
      </c>
      <c r="D15">
        <v>471</v>
      </c>
      <c r="E15" s="1">
        <v>41000</v>
      </c>
      <c r="F15" s="1">
        <v>41500</v>
      </c>
      <c r="G15" s="16">
        <v>5609</v>
      </c>
      <c r="H15" s="15">
        <v>32729</v>
      </c>
      <c r="I15" s="23">
        <v>12777042</v>
      </c>
      <c r="J15" s="1">
        <f>($K$66*(I15/$I$56))</f>
        <v>53321.15101270939</v>
      </c>
      <c r="K15" s="1">
        <f>E15-J15</f>
        <v>-12321.151012709393</v>
      </c>
    </row>
    <row r="16" spans="2:11" ht="12.75">
      <c r="B16" t="s">
        <v>16</v>
      </c>
      <c r="C16" t="s">
        <v>4</v>
      </c>
      <c r="D16">
        <v>818</v>
      </c>
      <c r="E16" s="1">
        <v>151000</v>
      </c>
      <c r="F16" s="1">
        <v>152000</v>
      </c>
      <c r="G16" s="16">
        <v>24383</v>
      </c>
      <c r="H16" s="15">
        <v>35119</v>
      </c>
      <c r="I16" s="23">
        <v>6302646</v>
      </c>
      <c r="J16" s="1">
        <f>($K$66*(I16/$I$56))</f>
        <v>26302.201960801947</v>
      </c>
      <c r="K16" s="1">
        <f>E16-J16</f>
        <v>124697.79803919805</v>
      </c>
    </row>
    <row r="17" spans="2:10" ht="12.75">
      <c r="B17" t="s">
        <v>17</v>
      </c>
      <c r="C17" t="s">
        <v>4</v>
      </c>
      <c r="D17">
        <v>686</v>
      </c>
      <c r="E17" s="1">
        <v>18200</v>
      </c>
      <c r="F17" s="1">
        <v>18900</v>
      </c>
      <c r="H17" s="15">
        <v>0</v>
      </c>
      <c r="I17" s="23">
        <v>2972566</v>
      </c>
      <c r="J17" s="1"/>
    </row>
    <row r="18" spans="2:11" ht="12.75">
      <c r="B18" t="s">
        <v>18</v>
      </c>
      <c r="C18" t="s">
        <v>4</v>
      </c>
      <c r="D18">
        <v>112</v>
      </c>
      <c r="E18" s="1">
        <v>6250</v>
      </c>
      <c r="F18" s="1">
        <v>6360</v>
      </c>
      <c r="G18" s="11">
        <v>426</v>
      </c>
      <c r="H18" s="14">
        <v>426</v>
      </c>
      <c r="I18" s="23">
        <v>2755817</v>
      </c>
      <c r="J18" s="1">
        <f>($K$66*(I18/$I$56))</f>
        <v>11500.575361683226</v>
      </c>
      <c r="K18" s="1">
        <f>E18-J18</f>
        <v>-5250.575361683226</v>
      </c>
    </row>
    <row r="19" spans="2:12" ht="12.75">
      <c r="B19" t="s">
        <v>19</v>
      </c>
      <c r="C19">
        <v>384</v>
      </c>
      <c r="D19" s="1">
        <v>1870</v>
      </c>
      <c r="E19" s="1">
        <v>355000</v>
      </c>
      <c r="F19" s="1">
        <v>357000</v>
      </c>
      <c r="G19" s="16">
        <v>47666</v>
      </c>
      <c r="H19" s="15">
        <v>120848</v>
      </c>
      <c r="I19" s="23">
        <v>4204444</v>
      </c>
      <c r="J19" s="1">
        <f>($K$66*(I19/$I$56))</f>
        <v>17545.985483062508</v>
      </c>
      <c r="K19" s="1">
        <f>E19-J19</f>
        <v>337454.0145169375</v>
      </c>
      <c r="L19" s="1">
        <f>(G19/H19)*K19</f>
        <v>133101.77293761043</v>
      </c>
    </row>
    <row r="20" spans="2:11" ht="12.75">
      <c r="B20" t="s">
        <v>20</v>
      </c>
      <c r="C20" t="s">
        <v>4</v>
      </c>
      <c r="D20">
        <v>666</v>
      </c>
      <c r="E20" s="1">
        <v>2100</v>
      </c>
      <c r="F20" s="1">
        <v>2770</v>
      </c>
      <c r="G20" s="16">
        <v>4114</v>
      </c>
      <c r="H20" s="15">
        <v>4114</v>
      </c>
      <c r="I20" s="23">
        <v>4243288</v>
      </c>
      <c r="J20" s="1">
        <f>($K$66*(I20/$I$56))</f>
        <v>17708.089261850877</v>
      </c>
      <c r="K20" s="1">
        <f>E20-J20</f>
        <v>-15608.089261850877</v>
      </c>
    </row>
    <row r="21" spans="2:10" ht="12.75">
      <c r="B21" t="s">
        <v>21</v>
      </c>
      <c r="C21" t="s">
        <v>4</v>
      </c>
      <c r="D21">
        <v>174</v>
      </c>
      <c r="E21" s="1">
        <v>1930</v>
      </c>
      <c r="F21" s="1">
        <v>2100</v>
      </c>
      <c r="H21" s="15">
        <v>0</v>
      </c>
      <c r="I21" s="23">
        <v>1314910</v>
      </c>
      <c r="J21" s="1"/>
    </row>
    <row r="22" spans="2:11" ht="12.75">
      <c r="B22" t="s">
        <v>22</v>
      </c>
      <c r="C22" t="s">
        <v>4</v>
      </c>
      <c r="D22">
        <v>279</v>
      </c>
      <c r="E22" s="1">
        <v>11200</v>
      </c>
      <c r="F22" s="1">
        <v>11500</v>
      </c>
      <c r="G22" s="16">
        <v>2228</v>
      </c>
      <c r="H22" s="15">
        <v>5054</v>
      </c>
      <c r="I22" s="23">
        <v>5602017</v>
      </c>
      <c r="J22" s="1">
        <f>($K$66*(I22/$I$56))</f>
        <v>23378.33705428575</v>
      </c>
      <c r="K22" s="1">
        <f>E22-J22</f>
        <v>-12178.337054285748</v>
      </c>
    </row>
    <row r="23" spans="2:10" ht="12.75">
      <c r="B23" t="s">
        <v>23</v>
      </c>
      <c r="C23" t="s">
        <v>4</v>
      </c>
      <c r="D23">
        <v>348</v>
      </c>
      <c r="E23" s="1">
        <v>6180</v>
      </c>
      <c r="F23" s="1">
        <v>6520</v>
      </c>
      <c r="H23" s="15">
        <v>0</v>
      </c>
      <c r="I23" s="23">
        <v>6434389</v>
      </c>
      <c r="J23" s="1"/>
    </row>
    <row r="24" spans="2:10" ht="12.75">
      <c r="B24" t="s">
        <v>24</v>
      </c>
      <c r="C24" t="s">
        <v>4</v>
      </c>
      <c r="D24">
        <v>69</v>
      </c>
      <c r="E24" s="1">
        <v>23900</v>
      </c>
      <c r="F24" s="1">
        <v>23900</v>
      </c>
      <c r="H24" s="15">
        <v>0</v>
      </c>
      <c r="I24" s="23">
        <v>10102322</v>
      </c>
      <c r="J24" s="1"/>
    </row>
    <row r="25" spans="2:10" ht="12.75">
      <c r="B25" t="s">
        <v>25</v>
      </c>
      <c r="C25" t="s">
        <v>4</v>
      </c>
      <c r="D25">
        <v>196</v>
      </c>
      <c r="E25" s="1">
        <v>69700</v>
      </c>
      <c r="F25" s="1">
        <v>69900</v>
      </c>
      <c r="H25" s="15">
        <v>0</v>
      </c>
      <c r="I25" s="23">
        <v>5154586</v>
      </c>
      <c r="J25" s="1"/>
    </row>
    <row r="26" spans="2:11" ht="12.75">
      <c r="B26" t="s">
        <v>26</v>
      </c>
      <c r="C26" t="s">
        <v>4</v>
      </c>
      <c r="D26">
        <v>12</v>
      </c>
      <c r="E26">
        <v>132</v>
      </c>
      <c r="F26">
        <v>144</v>
      </c>
      <c r="G26" s="16">
        <v>3797</v>
      </c>
      <c r="H26" s="15">
        <v>3797</v>
      </c>
      <c r="I26" s="23">
        <v>2899112</v>
      </c>
      <c r="J26" s="1">
        <f>($K$66*(I26/$I$56))</f>
        <v>12098.574048262342</v>
      </c>
      <c r="K26" s="1">
        <f>E26-J26</f>
        <v>-11966.574048262342</v>
      </c>
    </row>
    <row r="27" spans="2:11" ht="12.75">
      <c r="B27" t="s">
        <v>27</v>
      </c>
      <c r="C27" t="s">
        <v>4</v>
      </c>
      <c r="D27" s="1">
        <v>1860</v>
      </c>
      <c r="E27" s="1">
        <v>49800</v>
      </c>
      <c r="F27" s="1">
        <v>51700</v>
      </c>
      <c r="G27" s="11">
        <v>394</v>
      </c>
      <c r="H27" s="14">
        <v>394</v>
      </c>
      <c r="I27" s="23">
        <v>5837639</v>
      </c>
      <c r="J27" s="1">
        <f>($K$66*(I27/$I$56))</f>
        <v>24361.63477248348</v>
      </c>
      <c r="K27" s="1">
        <f>E27-J27</f>
        <v>25438.36522751652</v>
      </c>
    </row>
    <row r="28" spans="2:11" ht="12.75">
      <c r="B28" t="s">
        <v>28</v>
      </c>
      <c r="C28" t="s">
        <v>4</v>
      </c>
      <c r="D28" s="1">
        <v>1550</v>
      </c>
      <c r="E28" s="1">
        <v>61700</v>
      </c>
      <c r="F28" s="1">
        <v>63200</v>
      </c>
      <c r="G28" s="16">
        <v>41502</v>
      </c>
      <c r="H28" s="15">
        <v>41823</v>
      </c>
      <c r="I28" s="23">
        <v>946795</v>
      </c>
      <c r="J28" s="1">
        <f>($K$66*(I28/$I$56))</f>
        <v>3951.164844967888</v>
      </c>
      <c r="K28" s="1">
        <f>E28-J28</f>
        <v>57748.83515503211</v>
      </c>
    </row>
    <row r="29" spans="2:10" ht="12.75">
      <c r="B29" t="s">
        <v>29</v>
      </c>
      <c r="C29" t="s">
        <v>4</v>
      </c>
      <c r="D29">
        <v>81</v>
      </c>
      <c r="E29" s="1">
        <v>1790</v>
      </c>
      <c r="F29" s="1">
        <v>1870</v>
      </c>
      <c r="H29" s="15">
        <v>0</v>
      </c>
      <c r="I29" s="23">
        <v>1763765</v>
      </c>
      <c r="J29" s="1"/>
    </row>
    <row r="30" spans="2:10" ht="12.75">
      <c r="B30" t="s">
        <v>30</v>
      </c>
      <c r="C30">
        <v>1</v>
      </c>
      <c r="D30" s="1">
        <v>1340</v>
      </c>
      <c r="E30" s="1">
        <v>109000</v>
      </c>
      <c r="F30" s="1">
        <v>110000</v>
      </c>
      <c r="H30" s="15">
        <v>0</v>
      </c>
      <c r="I30" s="23">
        <v>2492427</v>
      </c>
      <c r="J30" s="1"/>
    </row>
    <row r="31" spans="2:10" ht="12.75">
      <c r="B31" t="s">
        <v>43</v>
      </c>
      <c r="C31" t="s">
        <v>4</v>
      </c>
      <c r="D31">
        <v>482</v>
      </c>
      <c r="E31" s="1">
        <v>12500</v>
      </c>
      <c r="F31" s="1">
        <v>13000</v>
      </c>
      <c r="H31" s="15">
        <v>0</v>
      </c>
      <c r="I31" s="23">
        <v>1311821</v>
      </c>
      <c r="J31" s="1"/>
    </row>
    <row r="32" spans="2:10" ht="12.75">
      <c r="B32" t="s">
        <v>44</v>
      </c>
      <c r="C32" t="s">
        <v>4</v>
      </c>
      <c r="D32">
        <v>180</v>
      </c>
      <c r="E32" s="1">
        <v>6980</v>
      </c>
      <c r="F32" s="1">
        <v>7160</v>
      </c>
      <c r="H32" s="15">
        <v>0</v>
      </c>
      <c r="I32" s="23">
        <v>8666075</v>
      </c>
      <c r="J32" s="1"/>
    </row>
    <row r="33" spans="2:11" ht="12.75">
      <c r="B33" t="s">
        <v>45</v>
      </c>
      <c r="C33">
        <v>-2</v>
      </c>
      <c r="D33">
        <v>397</v>
      </c>
      <c r="E33" s="1">
        <v>33500</v>
      </c>
      <c r="F33" s="1">
        <v>33900</v>
      </c>
      <c r="G33" s="16">
        <v>18919</v>
      </c>
      <c r="H33" s="15">
        <v>25913</v>
      </c>
      <c r="I33" s="23">
        <v>1942302</v>
      </c>
      <c r="J33" s="1">
        <f>($K$66*(I33/$I$56))</f>
        <v>8105.614605813105</v>
      </c>
      <c r="K33" s="1">
        <f>E33-J33</f>
        <v>25394.385394186895</v>
      </c>
    </row>
    <row r="34" spans="2:10" ht="12.75">
      <c r="B34" t="s">
        <v>46</v>
      </c>
      <c r="C34">
        <v>6</v>
      </c>
      <c r="D34">
        <v>727</v>
      </c>
      <c r="E34" s="1">
        <v>11200</v>
      </c>
      <c r="F34" s="1">
        <v>11900</v>
      </c>
      <c r="H34" s="15">
        <v>0</v>
      </c>
      <c r="I34" s="23">
        <v>19281988</v>
      </c>
      <c r="J34" s="1"/>
    </row>
    <row r="35" spans="2:10" ht="12.75">
      <c r="B35" t="s">
        <v>47</v>
      </c>
      <c r="C35" t="s">
        <v>4</v>
      </c>
      <c r="D35" s="1">
        <v>1180</v>
      </c>
      <c r="E35" s="1">
        <v>33700</v>
      </c>
      <c r="F35" s="1">
        <v>34900</v>
      </c>
      <c r="H35" s="15">
        <v>0</v>
      </c>
      <c r="I35" s="23">
        <v>8869442</v>
      </c>
      <c r="J35" s="1"/>
    </row>
    <row r="36" spans="2:12" ht="12.75">
      <c r="B36" t="s">
        <v>48</v>
      </c>
      <c r="C36" t="s">
        <v>4</v>
      </c>
      <c r="D36">
        <v>1</v>
      </c>
      <c r="E36" s="1">
        <v>4350</v>
      </c>
      <c r="F36" s="1">
        <v>4350</v>
      </c>
      <c r="G36" s="16">
        <v>30411</v>
      </c>
      <c r="H36" s="15">
        <v>30411</v>
      </c>
      <c r="I36" s="23">
        <v>637460</v>
      </c>
      <c r="J36" s="1">
        <f>($K$66*(I36/$I$56))</f>
        <v>2660.248038987563</v>
      </c>
      <c r="K36" s="1">
        <f>E36-J36</f>
        <v>1689.7519610124368</v>
      </c>
      <c r="L36" s="1"/>
    </row>
    <row r="37" spans="2:13" ht="12.75">
      <c r="B37" t="s">
        <v>31</v>
      </c>
      <c r="C37">
        <v>-2</v>
      </c>
      <c r="D37">
        <v>464</v>
      </c>
      <c r="E37" s="1">
        <v>31600</v>
      </c>
      <c r="F37" s="1">
        <v>32100</v>
      </c>
      <c r="G37" s="16">
        <v>7596</v>
      </c>
      <c r="H37" s="15">
        <v>22722</v>
      </c>
      <c r="I37" s="23">
        <v>11463513</v>
      </c>
      <c r="J37" s="1">
        <f>($K$66*(I37/$I$56))</f>
        <v>47839.53185793374</v>
      </c>
      <c r="K37" s="1">
        <f>E37-J37</f>
        <v>-16239.53185793374</v>
      </c>
      <c r="M37" t="s">
        <v>132</v>
      </c>
    </row>
    <row r="38" spans="2:11" ht="12.75">
      <c r="B38" t="s">
        <v>32</v>
      </c>
      <c r="C38" t="s">
        <v>4</v>
      </c>
      <c r="D38">
        <v>311</v>
      </c>
      <c r="E38" s="1">
        <v>24700</v>
      </c>
      <c r="F38" s="1">
        <v>25000</v>
      </c>
      <c r="G38" s="16">
        <v>1534</v>
      </c>
      <c r="H38" s="15">
        <v>1998</v>
      </c>
      <c r="I38" s="23">
        <v>3577536</v>
      </c>
      <c r="J38" s="1">
        <f>($K$66*(I38/$I$56))</f>
        <v>14929.773049928484</v>
      </c>
      <c r="K38" s="1">
        <f>E38-J38</f>
        <v>9770.226950071516</v>
      </c>
    </row>
    <row r="39" spans="2:10" ht="12.75">
      <c r="B39" t="s">
        <v>33</v>
      </c>
      <c r="C39" t="s">
        <v>4</v>
      </c>
      <c r="D39" s="1">
        <v>2160</v>
      </c>
      <c r="E39" s="1">
        <v>20700</v>
      </c>
      <c r="F39" s="1">
        <v>22900</v>
      </c>
      <c r="H39" s="15">
        <v>0</v>
      </c>
      <c r="I39" s="23">
        <v>3691084</v>
      </c>
      <c r="J39" s="1"/>
    </row>
    <row r="40" spans="2:12" ht="12.75">
      <c r="B40" t="s">
        <v>34</v>
      </c>
      <c r="C40">
        <v>269</v>
      </c>
      <c r="D40" s="1">
        <v>1260</v>
      </c>
      <c r="E40" s="1">
        <v>78300</v>
      </c>
      <c r="F40" s="1">
        <v>79800</v>
      </c>
      <c r="G40" s="16">
        <v>12228</v>
      </c>
      <c r="H40" s="15">
        <v>66029</v>
      </c>
      <c r="I40" s="23">
        <v>12402817</v>
      </c>
      <c r="J40" s="1">
        <f>($K$66*(I40/$I$56))</f>
        <v>51759.43526208956</v>
      </c>
      <c r="K40" s="1">
        <f>E40-J40</f>
        <v>26540.56473791044</v>
      </c>
      <c r="L40" s="1">
        <f>(G40/H40)*K40</f>
        <v>4915.083154601294</v>
      </c>
    </row>
    <row r="41" spans="2:10" ht="12.75">
      <c r="B41" t="s">
        <v>49</v>
      </c>
      <c r="C41" t="s">
        <v>4</v>
      </c>
      <c r="D41">
        <v>21</v>
      </c>
      <c r="E41">
        <v>363</v>
      </c>
      <c r="F41">
        <v>384</v>
      </c>
      <c r="H41" s="15">
        <v>0</v>
      </c>
      <c r="I41" s="23">
        <v>1061641</v>
      </c>
      <c r="J41" s="1"/>
    </row>
    <row r="42" spans="2:10" ht="12.75">
      <c r="B42" t="s">
        <v>50</v>
      </c>
      <c r="C42" t="s">
        <v>4</v>
      </c>
      <c r="D42">
        <v>260</v>
      </c>
      <c r="E42" s="1">
        <v>7670</v>
      </c>
      <c r="F42" s="1">
        <v>7930</v>
      </c>
      <c r="H42" s="15">
        <v>0</v>
      </c>
      <c r="I42" s="23">
        <v>4330108</v>
      </c>
      <c r="J42" s="1"/>
    </row>
    <row r="43" spans="2:10" ht="12.75">
      <c r="B43" t="s">
        <v>51</v>
      </c>
      <c r="C43" t="s">
        <v>4</v>
      </c>
      <c r="D43">
        <v>5</v>
      </c>
      <c r="E43" s="1">
        <v>3890</v>
      </c>
      <c r="F43" s="1">
        <v>3900</v>
      </c>
      <c r="H43" s="15">
        <v>0</v>
      </c>
      <c r="I43" s="23">
        <v>788467</v>
      </c>
      <c r="J43" s="1"/>
    </row>
    <row r="44" spans="2:12" ht="12.75">
      <c r="B44" t="s">
        <v>35</v>
      </c>
      <c r="C44" t="s">
        <v>4</v>
      </c>
      <c r="D44" s="1">
        <v>1620</v>
      </c>
      <c r="E44" s="1">
        <v>37100</v>
      </c>
      <c r="F44" s="1">
        <v>38700</v>
      </c>
      <c r="G44" s="16">
        <v>1613</v>
      </c>
      <c r="H44" s="15">
        <v>2804</v>
      </c>
      <c r="I44" s="23">
        <v>6074913</v>
      </c>
      <c r="J44" s="1">
        <f>($K$66*(I44/$I$56))</f>
        <v>25351.82661699566</v>
      </c>
      <c r="K44" s="1">
        <f>E44-J44</f>
        <v>11748.173383004341</v>
      </c>
      <c r="L44" s="1">
        <f>(G44/H44)*K44</f>
        <v>6758.132548782454</v>
      </c>
    </row>
    <row r="45" spans="2:11" ht="12.75">
      <c r="B45" t="s">
        <v>36</v>
      </c>
      <c r="C45">
        <v>16</v>
      </c>
      <c r="D45">
        <v>913</v>
      </c>
      <c r="E45" s="1">
        <v>92800</v>
      </c>
      <c r="F45" s="1">
        <v>93800</v>
      </c>
      <c r="G45" s="16">
        <v>45548</v>
      </c>
      <c r="H45" s="15">
        <v>45548</v>
      </c>
      <c r="I45" s="23">
        <v>23407629</v>
      </c>
      <c r="J45" s="1">
        <f>($K$66*(I45/$I$56))</f>
        <v>97684.71613057825</v>
      </c>
      <c r="K45" s="1">
        <f>E45-J45</f>
        <v>-4884.71613057825</v>
      </c>
    </row>
    <row r="46" spans="2:11" ht="12.75">
      <c r="B46" t="s">
        <v>37</v>
      </c>
      <c r="C46">
        <v>43</v>
      </c>
      <c r="D46">
        <v>251</v>
      </c>
      <c r="E46" s="1">
        <v>55800</v>
      </c>
      <c r="F46" s="1">
        <v>56100</v>
      </c>
      <c r="H46" s="15">
        <v>26018</v>
      </c>
      <c r="I46" s="23">
        <v>2579535</v>
      </c>
      <c r="J46" s="1">
        <f>($K$66*(I46/$I$56))</f>
        <v>10764.915328412424</v>
      </c>
      <c r="K46" s="1">
        <f>E46-J46</f>
        <v>45035.084671587574</v>
      </c>
    </row>
    <row r="47" spans="2:10" ht="12.75">
      <c r="B47" t="s">
        <v>38</v>
      </c>
      <c r="C47">
        <v>4</v>
      </c>
      <c r="D47">
        <v>75</v>
      </c>
      <c r="E47" s="1">
        <v>1390</v>
      </c>
      <c r="F47" s="1">
        <v>1460</v>
      </c>
      <c r="H47" s="15">
        <v>0</v>
      </c>
      <c r="I47" s="23">
        <v>620778</v>
      </c>
      <c r="J47" s="1"/>
    </row>
    <row r="48" spans="2:12" ht="12.75">
      <c r="B48" t="s">
        <v>39</v>
      </c>
      <c r="C48">
        <v>244</v>
      </c>
      <c r="D48" s="1">
        <v>2050</v>
      </c>
      <c r="E48" s="1">
        <v>164000</v>
      </c>
      <c r="F48" s="1">
        <v>166000</v>
      </c>
      <c r="G48" s="16">
        <v>11059</v>
      </c>
      <c r="H48" s="15">
        <v>29740</v>
      </c>
      <c r="I48" s="23">
        <v>7640249</v>
      </c>
      <c r="J48" s="1">
        <f>($K$66*(I48/$I$56))</f>
        <v>31884.28673113088</v>
      </c>
      <c r="K48" s="1">
        <f>E48-J48</f>
        <v>132115.71326886912</v>
      </c>
      <c r="L48" s="1">
        <f>(G48/H48)*K48</f>
        <v>49128.0320457439</v>
      </c>
    </row>
    <row r="49" spans="2:11" ht="12.75">
      <c r="B49" t="s">
        <v>40</v>
      </c>
      <c r="C49" t="s">
        <v>4</v>
      </c>
      <c r="D49">
        <v>699</v>
      </c>
      <c r="E49" s="1">
        <v>19900</v>
      </c>
      <c r="F49" s="1">
        <v>20600</v>
      </c>
      <c r="G49" s="16">
        <v>2580</v>
      </c>
      <c r="H49" s="15">
        <v>2580</v>
      </c>
      <c r="I49" s="23">
        <v>6374910</v>
      </c>
      <c r="J49" s="1">
        <f>($K$66*(I49/$I$56))</f>
        <v>26603.774081859578</v>
      </c>
      <c r="K49" s="1">
        <f>E49-J49</f>
        <v>-6703.774081859578</v>
      </c>
    </row>
    <row r="50" spans="2:12" ht="12.75">
      <c r="B50" t="s">
        <v>52</v>
      </c>
      <c r="C50">
        <v>112</v>
      </c>
      <c r="D50">
        <v>971</v>
      </c>
      <c r="E50" s="1">
        <v>529000</v>
      </c>
      <c r="F50" s="1">
        <v>530000</v>
      </c>
      <c r="G50" s="16">
        <v>67746</v>
      </c>
      <c r="H50" s="15">
        <v>152374</v>
      </c>
      <c r="I50" s="23">
        <v>1808699</v>
      </c>
      <c r="J50" s="1">
        <f>($K$66*(I50/$I$56))</f>
        <v>7548.062573132065</v>
      </c>
      <c r="K50" s="1">
        <f>E50-J50</f>
        <v>521451.93742686795</v>
      </c>
      <c r="L50" s="1">
        <f>(G50/H50)*K50</f>
        <v>231839.30954703948</v>
      </c>
    </row>
    <row r="51" spans="2:10" ht="12.75">
      <c r="B51" t="s">
        <v>41</v>
      </c>
      <c r="C51" t="s">
        <v>4</v>
      </c>
      <c r="D51">
        <v>436</v>
      </c>
      <c r="E51" s="1">
        <v>13100</v>
      </c>
      <c r="F51" s="1">
        <v>13500</v>
      </c>
      <c r="H51" s="15">
        <v>0</v>
      </c>
      <c r="I51" s="23">
        <v>5572660</v>
      </c>
      <c r="J51" s="1"/>
    </row>
    <row r="52" spans="2:11" ht="13.5" thickBot="1">
      <c r="B52" s="24" t="s">
        <v>42</v>
      </c>
      <c r="C52" s="24" t="s">
        <v>4</v>
      </c>
      <c r="D52" s="24">
        <v>721</v>
      </c>
      <c r="E52" s="25">
        <v>628000</v>
      </c>
      <c r="F52" s="25">
        <v>628000</v>
      </c>
      <c r="G52" s="26">
        <v>446223</v>
      </c>
      <c r="H52" s="27">
        <v>446742</v>
      </c>
      <c r="I52" s="28">
        <v>512757</v>
      </c>
      <c r="J52" s="1">
        <f>($K$66*(I52/$I$56))</f>
        <v>2139.837485845615</v>
      </c>
      <c r="K52" s="1">
        <f>E52-J52</f>
        <v>625860.1625141543</v>
      </c>
    </row>
    <row r="53" spans="2:11" ht="12.75">
      <c r="B53" t="s">
        <v>1</v>
      </c>
      <c r="C53" s="1">
        <v>1260</v>
      </c>
      <c r="D53" s="1">
        <v>37400</v>
      </c>
      <c r="E53" s="1">
        <v>3120000</v>
      </c>
      <c r="F53" s="1">
        <v>3160000</v>
      </c>
      <c r="G53" s="1">
        <f>SUM(G3:G52)</f>
        <v>802977</v>
      </c>
      <c r="H53" s="1">
        <f>SUM(H3:H52)</f>
        <v>1161999</v>
      </c>
      <c r="I53" s="1">
        <f>SUM(I3:I52)</f>
        <v>298169360</v>
      </c>
      <c r="J53" s="1">
        <f>SUM(J3:J52)</f>
        <v>596767.0000000001</v>
      </c>
      <c r="K53" s="1">
        <f>SUM(K3:K52)</f>
        <v>2065964.9999999998</v>
      </c>
    </row>
    <row r="55" spans="2:9" ht="12.75">
      <c r="B55" t="s">
        <v>133</v>
      </c>
      <c r="E55" s="1">
        <f>SUM(E51,E47,E41:E43,E39,E34:E35,E29:E32,E23:E25,E21,E17,E9:E14,E7)</f>
        <v>463233</v>
      </c>
      <c r="I55" s="1">
        <f>SUM(I51,I47,I41:I43,I39,I34:I35,I29:I32,I23:I25,I21,I17,I9:I14,I7)</f>
        <v>155169502</v>
      </c>
    </row>
    <row r="56" spans="2:9" ht="12.75">
      <c r="B56" t="s">
        <v>134</v>
      </c>
      <c r="E56" s="1">
        <f>E53-E55</f>
        <v>2656767</v>
      </c>
      <c r="I56" s="1">
        <f>I53-I55</f>
        <v>142999858</v>
      </c>
    </row>
    <row r="58" spans="2:12" ht="12.75">
      <c r="B58" t="s">
        <v>69</v>
      </c>
      <c r="C58" s="1">
        <f aca="true" t="shared" si="0" ref="C58:J58">SUM(C50,C48,C44,C19)</f>
        <v>740</v>
      </c>
      <c r="D58" s="1">
        <f t="shared" si="0"/>
        <v>6511</v>
      </c>
      <c r="E58" s="1">
        <f t="shared" si="0"/>
        <v>1085100</v>
      </c>
      <c r="F58" s="1">
        <f t="shared" si="0"/>
        <v>1091700</v>
      </c>
      <c r="G58" s="1">
        <f t="shared" si="0"/>
        <v>128084</v>
      </c>
      <c r="H58" s="1">
        <f t="shared" si="0"/>
        <v>305766</v>
      </c>
      <c r="I58" s="1">
        <f t="shared" si="0"/>
        <v>19728305</v>
      </c>
      <c r="J58" s="1">
        <f t="shared" si="0"/>
        <v>82330.16140432112</v>
      </c>
      <c r="K58" s="1">
        <f>SUM(K50,K48,K44,K19)</f>
        <v>1002769.838595679</v>
      </c>
      <c r="L58" s="1">
        <f>SUM(L50,L48,L44,L19)</f>
        <v>420827.24707917625</v>
      </c>
    </row>
    <row r="59" spans="2:12" ht="12.75">
      <c r="B59" t="s">
        <v>70</v>
      </c>
      <c r="K59">
        <f>K58*D75</f>
        <v>822271.2676484567</v>
      </c>
      <c r="L59">
        <f>L58*D75</f>
        <v>345078.3426049245</v>
      </c>
    </row>
    <row r="60" spans="2:12" ht="12.75">
      <c r="B60" t="s">
        <v>71</v>
      </c>
      <c r="K60">
        <f>K59/D76</f>
        <v>54.81808450989712</v>
      </c>
      <c r="L60">
        <f>L59/D76</f>
        <v>23.0052228403283</v>
      </c>
    </row>
    <row r="61" spans="3:6" ht="12.75">
      <c r="C61">
        <f>1.02*0.82</f>
        <v>0.8363999999999999</v>
      </c>
      <c r="E61">
        <f>836/15</f>
        <v>55.733333333333334</v>
      </c>
      <c r="F61">
        <f>1090000/365</f>
        <v>2986.301369863014</v>
      </c>
    </row>
    <row r="62" spans="3:4" ht="12.75">
      <c r="C62">
        <f>I58/I53</f>
        <v>0.06616476287167802</v>
      </c>
      <c r="D62">
        <f>1060000*C62</f>
        <v>70134.64864397871</v>
      </c>
    </row>
    <row r="63" spans="2:12" ht="51.75">
      <c r="B63" s="21"/>
      <c r="C63" s="21" t="s">
        <v>124</v>
      </c>
      <c r="D63" s="21" t="s">
        <v>125</v>
      </c>
      <c r="E63" s="21" t="s">
        <v>126</v>
      </c>
      <c r="F63" s="21" t="s">
        <v>127</v>
      </c>
      <c r="G63" s="21" t="s">
        <v>128</v>
      </c>
      <c r="H63" s="21" t="s">
        <v>1</v>
      </c>
      <c r="I63" s="21" t="s">
        <v>61</v>
      </c>
      <c r="J63" s="21" t="s">
        <v>62</v>
      </c>
      <c r="K63" s="21" t="s">
        <v>63</v>
      </c>
      <c r="L63" s="21" t="s">
        <v>65</v>
      </c>
    </row>
    <row r="64" spans="2:9" ht="12.75">
      <c r="B64" t="s">
        <v>0</v>
      </c>
      <c r="C64">
        <v>1</v>
      </c>
      <c r="D64">
        <v>-3</v>
      </c>
      <c r="E64">
        <v>-3</v>
      </c>
      <c r="F64">
        <v>-3</v>
      </c>
      <c r="G64" t="s">
        <v>4</v>
      </c>
      <c r="H64">
        <v>1</v>
      </c>
      <c r="I64" s="1">
        <f>H64-C64</f>
        <v>0</v>
      </c>
    </row>
    <row r="65" spans="2:9" ht="12.75">
      <c r="B65" t="s">
        <v>122</v>
      </c>
      <c r="C65">
        <v>4</v>
      </c>
      <c r="D65">
        <v>14</v>
      </c>
      <c r="E65">
        <v>1</v>
      </c>
      <c r="F65">
        <v>17</v>
      </c>
      <c r="G65">
        <v>1</v>
      </c>
      <c r="H65">
        <v>37</v>
      </c>
      <c r="I65" s="1">
        <f>H65-C65</f>
        <v>33</v>
      </c>
    </row>
    <row r="66" spans="2:12" ht="12.75">
      <c r="B66" t="s">
        <v>123</v>
      </c>
      <c r="C66" s="1">
        <v>2060</v>
      </c>
      <c r="D66">
        <v>413</v>
      </c>
      <c r="E66">
        <v>233</v>
      </c>
      <c r="F66">
        <v>343</v>
      </c>
      <c r="G66">
        <v>75</v>
      </c>
      <c r="H66" s="1">
        <v>3120</v>
      </c>
      <c r="I66" s="1">
        <f>H66-C66</f>
        <v>1060</v>
      </c>
      <c r="J66" s="1">
        <f>E55</f>
        <v>463233</v>
      </c>
      <c r="K66" s="1">
        <f>(I66*1000)-J66</f>
        <v>596767</v>
      </c>
      <c r="L66" s="22">
        <f>K66/((H66*1000)-J66)</f>
        <v>0.22462150425686558</v>
      </c>
    </row>
    <row r="67" spans="2:9" ht="12.75">
      <c r="B67" t="s">
        <v>1</v>
      </c>
      <c r="C67" s="1">
        <v>2070</v>
      </c>
      <c r="D67">
        <v>427</v>
      </c>
      <c r="E67">
        <v>234</v>
      </c>
      <c r="F67">
        <v>360</v>
      </c>
      <c r="G67">
        <v>76</v>
      </c>
      <c r="H67" s="1">
        <v>3160</v>
      </c>
      <c r="I67" s="1">
        <f>H67-C67</f>
        <v>1090</v>
      </c>
    </row>
    <row r="72" spans="2:7" ht="12.75">
      <c r="B72" t="s">
        <v>130</v>
      </c>
      <c r="G72" s="22">
        <f>C66/H66</f>
        <v>0.6602564102564102</v>
      </c>
    </row>
    <row r="73" spans="2:7" ht="12.75">
      <c r="B73" t="s">
        <v>135</v>
      </c>
      <c r="G73" s="22">
        <f>C66/E56*1000</f>
        <v>0.7753784957431344</v>
      </c>
    </row>
    <row r="75" spans="2:4" ht="12.75">
      <c r="B75" t="s">
        <v>68</v>
      </c>
      <c r="D75">
        <v>0.82</v>
      </c>
    </row>
    <row r="76" spans="2:4" ht="12.75">
      <c r="B76" t="s">
        <v>67</v>
      </c>
      <c r="D76">
        <v>15000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C6" sqref="C6:C30"/>
    </sheetView>
  </sheetViews>
  <sheetFormatPr defaultColWidth="17.25390625" defaultRowHeight="12.75"/>
  <cols>
    <col min="1" max="1" width="17.25390625" style="4" customWidth="1"/>
    <col min="2" max="7" width="14.125" style="4" customWidth="1"/>
    <col min="8" max="16384" width="17.25390625" style="4" customWidth="1"/>
  </cols>
  <sheetData>
    <row r="1" spans="1:7" ht="12">
      <c r="A1" s="2" t="s">
        <v>53</v>
      </c>
      <c r="B1" s="2" t="s">
        <v>54</v>
      </c>
      <c r="C1" s="3"/>
      <c r="D1" s="3"/>
      <c r="E1" s="3"/>
      <c r="F1" s="3"/>
      <c r="G1" s="3"/>
    </row>
    <row r="2" spans="1:7" ht="12.75" thickBot="1">
      <c r="A2" s="3"/>
      <c r="B2" s="3" t="s">
        <v>55</v>
      </c>
      <c r="C2" s="3"/>
      <c r="D2" s="3"/>
      <c r="E2" s="3"/>
      <c r="F2" s="3"/>
      <c r="G2" s="3"/>
    </row>
    <row r="3" spans="1:7" ht="15" customHeight="1" thickBot="1" thickTop="1">
      <c r="A3" s="5" t="s">
        <v>56</v>
      </c>
      <c r="B3" s="29">
        <v>2006</v>
      </c>
      <c r="C3" s="30"/>
      <c r="D3" s="29">
        <v>2005</v>
      </c>
      <c r="E3" s="30"/>
      <c r="F3" s="29" t="s">
        <v>57</v>
      </c>
      <c r="G3" s="31"/>
    </row>
    <row r="4" spans="1:7" ht="12.75" thickBot="1">
      <c r="A4" s="6" t="s">
        <v>58</v>
      </c>
      <c r="B4" s="7" t="s">
        <v>59</v>
      </c>
      <c r="C4" s="8" t="s">
        <v>60</v>
      </c>
      <c r="D4" s="7" t="s">
        <v>59</v>
      </c>
      <c r="E4" s="7" t="s">
        <v>60</v>
      </c>
      <c r="F4" s="7" t="s">
        <v>59</v>
      </c>
      <c r="G4" s="9" t="s">
        <v>60</v>
      </c>
    </row>
    <row r="5" spans="1:7" ht="12">
      <c r="A5" s="10"/>
      <c r="B5" s="11"/>
      <c r="C5" s="11"/>
      <c r="D5" s="11"/>
      <c r="E5" s="11"/>
      <c r="F5" s="12"/>
      <c r="G5" s="12"/>
    </row>
    <row r="6" spans="1:7" ht="12">
      <c r="A6" s="13" t="s">
        <v>72</v>
      </c>
      <c r="B6" s="11">
        <v>48</v>
      </c>
      <c r="C6" s="16">
        <v>8092</v>
      </c>
      <c r="D6" s="11">
        <v>44</v>
      </c>
      <c r="E6" s="16">
        <v>8044</v>
      </c>
      <c r="F6" s="12">
        <v>9.1</v>
      </c>
      <c r="G6" s="12">
        <v>0.6</v>
      </c>
    </row>
    <row r="7" spans="1:7" ht="12">
      <c r="A7" s="13" t="s">
        <v>76</v>
      </c>
      <c r="B7" s="11">
        <v>1</v>
      </c>
      <c r="C7" s="16">
        <v>1425</v>
      </c>
      <c r="D7" s="11">
        <v>1</v>
      </c>
      <c r="E7" s="16">
        <v>1454</v>
      </c>
      <c r="F7" s="12" t="s">
        <v>74</v>
      </c>
      <c r="G7" s="12">
        <v>-2</v>
      </c>
    </row>
    <row r="8" spans="1:7" ht="12">
      <c r="A8" s="13" t="s">
        <v>77</v>
      </c>
      <c r="B8" s="11">
        <v>1</v>
      </c>
      <c r="C8" s="16">
        <v>8216</v>
      </c>
      <c r="D8" s="11">
        <v>2</v>
      </c>
      <c r="E8" s="16">
        <v>12072</v>
      </c>
      <c r="F8" s="12">
        <v>-50</v>
      </c>
      <c r="G8" s="12">
        <v>-31.9</v>
      </c>
    </row>
    <row r="9" spans="1:7" ht="12">
      <c r="A9" s="13" t="s">
        <v>78</v>
      </c>
      <c r="B9" s="11">
        <v>1</v>
      </c>
      <c r="C9" s="11">
        <v>5</v>
      </c>
      <c r="D9" s="11">
        <v>1</v>
      </c>
      <c r="E9" s="11">
        <v>3</v>
      </c>
      <c r="F9" s="12" t="s">
        <v>74</v>
      </c>
      <c r="G9" s="12">
        <v>102.4</v>
      </c>
    </row>
    <row r="10" spans="1:7" ht="12">
      <c r="A10" s="13" t="s">
        <v>79</v>
      </c>
      <c r="B10" s="11">
        <v>5</v>
      </c>
      <c r="C10" s="16">
        <v>9663</v>
      </c>
      <c r="D10" s="11">
        <v>5</v>
      </c>
      <c r="E10" s="16">
        <v>10071</v>
      </c>
      <c r="F10" s="12" t="s">
        <v>74</v>
      </c>
      <c r="G10" s="12">
        <v>-4.1</v>
      </c>
    </row>
    <row r="11" spans="1:7" ht="12">
      <c r="A11" s="13" t="s">
        <v>80</v>
      </c>
      <c r="B11" s="11">
        <v>7</v>
      </c>
      <c r="C11" s="16">
        <v>5609</v>
      </c>
      <c r="D11" s="11">
        <v>8</v>
      </c>
      <c r="E11" s="16">
        <v>5671</v>
      </c>
      <c r="F11" s="12">
        <v>-12.5</v>
      </c>
      <c r="G11" s="12">
        <v>-1.1</v>
      </c>
    </row>
    <row r="12" spans="1:7" ht="12">
      <c r="A12" s="13" t="s">
        <v>81</v>
      </c>
      <c r="B12" s="11">
        <v>21</v>
      </c>
      <c r="C12" s="16">
        <v>24383</v>
      </c>
      <c r="D12" s="11">
        <v>21</v>
      </c>
      <c r="E12" s="16">
        <v>23268</v>
      </c>
      <c r="F12" s="12" t="s">
        <v>74</v>
      </c>
      <c r="G12" s="12">
        <v>4.8</v>
      </c>
    </row>
    <row r="13" spans="1:7" ht="12">
      <c r="A13" s="13" t="s">
        <v>82</v>
      </c>
      <c r="B13" s="11">
        <v>2</v>
      </c>
      <c r="C13" s="11">
        <v>426</v>
      </c>
      <c r="D13" s="11">
        <v>1</v>
      </c>
      <c r="E13" s="11">
        <v>171</v>
      </c>
      <c r="F13" s="12">
        <v>100</v>
      </c>
      <c r="G13" s="12">
        <v>149.6</v>
      </c>
    </row>
    <row r="14" spans="1:7" ht="12">
      <c r="A14" s="13" t="s">
        <v>83</v>
      </c>
      <c r="B14" s="11">
        <v>215</v>
      </c>
      <c r="C14" s="16">
        <v>47666</v>
      </c>
      <c r="D14" s="11">
        <v>208</v>
      </c>
      <c r="E14" s="16">
        <v>46032</v>
      </c>
      <c r="F14" s="12">
        <v>3.4</v>
      </c>
      <c r="G14" s="12">
        <v>3.5</v>
      </c>
    </row>
    <row r="15" spans="1:7" ht="12">
      <c r="A15" s="13" t="s">
        <v>84</v>
      </c>
      <c r="B15" s="11">
        <v>2</v>
      </c>
      <c r="C15" s="16">
        <v>4114</v>
      </c>
      <c r="D15" s="11">
        <v>2</v>
      </c>
      <c r="E15" s="16">
        <v>4161</v>
      </c>
      <c r="F15" s="12" t="s">
        <v>74</v>
      </c>
      <c r="G15" s="12">
        <v>-1.1</v>
      </c>
    </row>
    <row r="16" spans="1:7" ht="12">
      <c r="A16" s="13" t="s">
        <v>85</v>
      </c>
      <c r="B16" s="11">
        <v>16</v>
      </c>
      <c r="C16" s="16">
        <v>2228</v>
      </c>
      <c r="D16" s="11">
        <v>13</v>
      </c>
      <c r="E16" s="16">
        <v>2009</v>
      </c>
      <c r="F16" s="12">
        <v>23.1</v>
      </c>
      <c r="G16" s="12">
        <v>10.9</v>
      </c>
    </row>
    <row r="17" spans="1:7" ht="12">
      <c r="A17" s="13" t="s">
        <v>86</v>
      </c>
      <c r="B17" s="11">
        <v>1</v>
      </c>
      <c r="C17" s="16">
        <v>3797</v>
      </c>
      <c r="D17" s="11">
        <v>1</v>
      </c>
      <c r="E17" s="16">
        <v>3555</v>
      </c>
      <c r="F17" s="12" t="s">
        <v>74</v>
      </c>
      <c r="G17" s="12">
        <v>6.8</v>
      </c>
    </row>
    <row r="18" spans="1:7" ht="12">
      <c r="A18" s="13" t="s">
        <v>87</v>
      </c>
      <c r="B18" s="11">
        <v>2</v>
      </c>
      <c r="C18" s="11">
        <v>394</v>
      </c>
      <c r="D18" s="11">
        <v>2</v>
      </c>
      <c r="E18" s="11">
        <v>598</v>
      </c>
      <c r="F18" s="12" t="s">
        <v>74</v>
      </c>
      <c r="G18" s="12">
        <v>-34.1</v>
      </c>
    </row>
    <row r="19" spans="1:7" ht="12">
      <c r="A19" s="13" t="s">
        <v>88</v>
      </c>
      <c r="B19" s="11">
        <v>5</v>
      </c>
      <c r="C19" s="16">
        <v>41502</v>
      </c>
      <c r="D19" s="11">
        <v>5</v>
      </c>
      <c r="E19" s="16">
        <v>40192</v>
      </c>
      <c r="F19" s="12" t="s">
        <v>74</v>
      </c>
      <c r="G19" s="12">
        <v>3.3</v>
      </c>
    </row>
    <row r="20" spans="1:7" ht="12">
      <c r="A20" s="13" t="s">
        <v>89</v>
      </c>
      <c r="B20" s="11">
        <v>3</v>
      </c>
      <c r="C20" s="16">
        <v>18919</v>
      </c>
      <c r="D20" s="11">
        <v>3</v>
      </c>
      <c r="E20" s="16">
        <v>20613</v>
      </c>
      <c r="F20" s="12" t="s">
        <v>74</v>
      </c>
      <c r="G20" s="12">
        <v>-8.2</v>
      </c>
    </row>
    <row r="21" spans="1:7" ht="12">
      <c r="A21" s="13" t="s">
        <v>90</v>
      </c>
      <c r="B21" s="11">
        <v>4</v>
      </c>
      <c r="C21" s="16">
        <v>30411</v>
      </c>
      <c r="D21" s="11">
        <v>4</v>
      </c>
      <c r="E21" s="16">
        <v>29956</v>
      </c>
      <c r="F21" s="12" t="s">
        <v>74</v>
      </c>
      <c r="G21" s="12">
        <v>1.5</v>
      </c>
    </row>
    <row r="22" spans="1:7" ht="12">
      <c r="A22" s="13" t="s">
        <v>91</v>
      </c>
      <c r="B22" s="11">
        <v>41</v>
      </c>
      <c r="C22" s="16">
        <v>7596</v>
      </c>
      <c r="D22" s="11">
        <v>44</v>
      </c>
      <c r="E22" s="16">
        <v>8896</v>
      </c>
      <c r="F22" s="12">
        <v>-6.8</v>
      </c>
      <c r="G22" s="12">
        <v>-14.6</v>
      </c>
    </row>
    <row r="23" spans="1:7" ht="12">
      <c r="A23" s="13" t="s">
        <v>92</v>
      </c>
      <c r="B23" s="11">
        <v>8</v>
      </c>
      <c r="C23" s="16">
        <v>1534</v>
      </c>
      <c r="D23" s="11">
        <v>8</v>
      </c>
      <c r="E23" s="16">
        <v>1391</v>
      </c>
      <c r="F23" s="12" t="s">
        <v>74</v>
      </c>
      <c r="G23" s="12">
        <v>10.3</v>
      </c>
    </row>
    <row r="24" spans="1:7" ht="12">
      <c r="A24" s="13" t="s">
        <v>93</v>
      </c>
      <c r="B24" s="11">
        <v>216</v>
      </c>
      <c r="C24" s="16">
        <v>12228</v>
      </c>
      <c r="D24" s="11">
        <v>213</v>
      </c>
      <c r="E24" s="16">
        <v>12931</v>
      </c>
      <c r="F24" s="12">
        <v>1.4</v>
      </c>
      <c r="G24" s="12">
        <v>-5.4</v>
      </c>
    </row>
    <row r="25" spans="1:7" ht="12">
      <c r="A25" s="13" t="s">
        <v>94</v>
      </c>
      <c r="B25" s="11">
        <v>13</v>
      </c>
      <c r="C25" s="16">
        <v>1613</v>
      </c>
      <c r="D25" s="11">
        <v>15</v>
      </c>
      <c r="E25" s="16">
        <v>1993</v>
      </c>
      <c r="F25" s="12">
        <v>-13.3</v>
      </c>
      <c r="G25" s="12">
        <v>-19.1</v>
      </c>
    </row>
    <row r="26" spans="1:7" ht="12">
      <c r="A26" s="13" t="s">
        <v>95</v>
      </c>
      <c r="B26" s="11">
        <v>12</v>
      </c>
      <c r="C26" s="16">
        <v>45548</v>
      </c>
      <c r="D26" s="11">
        <v>13</v>
      </c>
      <c r="E26" s="16">
        <v>45939</v>
      </c>
      <c r="F26" s="12">
        <v>-7.7</v>
      </c>
      <c r="G26" s="12">
        <v>-0.9</v>
      </c>
    </row>
    <row r="27" spans="1:7" ht="12">
      <c r="A27" s="13" t="s">
        <v>97</v>
      </c>
      <c r="B27" s="11">
        <v>51</v>
      </c>
      <c r="C27" s="16">
        <v>11059</v>
      </c>
      <c r="D27" s="11">
        <v>49</v>
      </c>
      <c r="E27" s="16">
        <v>11357</v>
      </c>
      <c r="F27" s="12">
        <v>4.1</v>
      </c>
      <c r="G27" s="12">
        <v>-2.6</v>
      </c>
    </row>
    <row r="28" spans="1:7" ht="12">
      <c r="A28" s="13" t="s">
        <v>98</v>
      </c>
      <c r="B28" s="11">
        <v>1</v>
      </c>
      <c r="C28" s="16">
        <v>2580</v>
      </c>
      <c r="D28" s="11">
        <v>1</v>
      </c>
      <c r="E28" s="16">
        <v>5266</v>
      </c>
      <c r="F28" s="12" t="s">
        <v>74</v>
      </c>
      <c r="G28" s="12">
        <v>-51</v>
      </c>
    </row>
    <row r="29" spans="1:7" ht="12">
      <c r="A29" s="13" t="s">
        <v>99</v>
      </c>
      <c r="B29" s="11">
        <v>116</v>
      </c>
      <c r="C29" s="16">
        <v>67746</v>
      </c>
      <c r="D29" s="11">
        <v>111</v>
      </c>
      <c r="E29" s="16">
        <v>62641</v>
      </c>
      <c r="F29" s="12">
        <v>4.5</v>
      </c>
      <c r="G29" s="12">
        <v>8.2</v>
      </c>
    </row>
    <row r="30" spans="1:7" ht="12">
      <c r="A30" s="13" t="s">
        <v>102</v>
      </c>
      <c r="B30" s="11">
        <v>20</v>
      </c>
      <c r="C30" s="16">
        <v>446223</v>
      </c>
      <c r="D30" s="11">
        <v>17</v>
      </c>
      <c r="E30" s="16">
        <v>403908</v>
      </c>
      <c r="F30" s="12">
        <v>17.6</v>
      </c>
      <c r="G30" s="12">
        <v>10.5</v>
      </c>
    </row>
    <row r="31" spans="6:7" ht="12">
      <c r="F31" s="19"/>
      <c r="G31" s="19"/>
    </row>
    <row r="32" spans="6:7" ht="12">
      <c r="F32" s="19"/>
      <c r="G32" s="19"/>
    </row>
    <row r="33" spans="1:7" ht="12">
      <c r="A33" s="20" t="s">
        <v>115</v>
      </c>
      <c r="F33" s="19"/>
      <c r="G33" s="19"/>
    </row>
    <row r="34" spans="1:7" ht="12">
      <c r="A34" s="20" t="s">
        <v>116</v>
      </c>
      <c r="F34" s="19"/>
      <c r="G34" s="19"/>
    </row>
    <row r="35" spans="1:7" ht="12">
      <c r="A35" s="20" t="s">
        <v>117</v>
      </c>
      <c r="F35" s="19"/>
      <c r="G35" s="19"/>
    </row>
    <row r="36" spans="1:7" ht="12">
      <c r="A36" s="20" t="s">
        <v>118</v>
      </c>
      <c r="F36" s="19"/>
      <c r="G36" s="19"/>
    </row>
    <row r="37" spans="1:7" ht="12">
      <c r="A37" s="20" t="s">
        <v>119</v>
      </c>
      <c r="F37" s="19"/>
      <c r="G37" s="19"/>
    </row>
  </sheetData>
  <mergeCells count="3">
    <mergeCell ref="B3:C3"/>
    <mergeCell ref="D3:E3"/>
    <mergeCell ref="F3:G3"/>
  </mergeCells>
  <hyperlinks>
    <hyperlink ref="A4" r:id="rId1" display="_edn1"/>
    <hyperlink ref="A33" r:id="rId2" display="_ednref1"/>
    <hyperlink ref="A34" r:id="rId3" display="_ednref3"/>
    <hyperlink ref="A35" r:id="rId4" display="_ednref4"/>
    <hyperlink ref="A36" r:id="rId5" display="_ednref5"/>
    <hyperlink ref="A37" r:id="rId6" display="_ednref6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selection activeCell="C6" sqref="C6:C31"/>
    </sheetView>
  </sheetViews>
  <sheetFormatPr defaultColWidth="17.25390625" defaultRowHeight="12.75"/>
  <cols>
    <col min="1" max="1" width="17.25390625" style="4" customWidth="1"/>
    <col min="2" max="3" width="14.125" style="4" customWidth="1"/>
    <col min="4" max="16384" width="17.25390625" style="4" customWidth="1"/>
  </cols>
  <sheetData>
    <row r="1" spans="1:3" ht="12">
      <c r="A1" s="2" t="s">
        <v>53</v>
      </c>
      <c r="B1" s="2" t="s">
        <v>54</v>
      </c>
      <c r="C1" s="3"/>
    </row>
    <row r="2" spans="1:3" ht="12.75" thickBot="1">
      <c r="A2" s="3"/>
      <c r="B2" s="3" t="s">
        <v>55</v>
      </c>
      <c r="C2" s="3"/>
    </row>
    <row r="3" spans="1:3" ht="13.5" thickBot="1" thickTop="1">
      <c r="A3" s="5" t="s">
        <v>56</v>
      </c>
      <c r="B3" s="29">
        <v>2006</v>
      </c>
      <c r="C3" s="30"/>
    </row>
    <row r="4" spans="1:3" ht="12.75" thickBot="1">
      <c r="A4" s="6" t="s">
        <v>58</v>
      </c>
      <c r="B4" s="7" t="s">
        <v>59</v>
      </c>
      <c r="C4" s="8" t="s">
        <v>60</v>
      </c>
    </row>
    <row r="5" spans="1:3" ht="12">
      <c r="A5" s="10"/>
      <c r="B5" s="11"/>
      <c r="C5" s="11"/>
    </row>
    <row r="6" spans="1:3" ht="12">
      <c r="A6" s="13" t="s">
        <v>72</v>
      </c>
      <c r="B6" s="14">
        <v>57</v>
      </c>
      <c r="C6" s="15">
        <v>18830</v>
      </c>
    </row>
    <row r="7" spans="1:3" ht="12">
      <c r="A7" s="13" t="s">
        <v>76</v>
      </c>
      <c r="B7" s="14">
        <v>1</v>
      </c>
      <c r="C7" s="15">
        <v>1425</v>
      </c>
    </row>
    <row r="8" spans="1:3" ht="12">
      <c r="A8" s="13" t="s">
        <v>77</v>
      </c>
      <c r="B8" s="14">
        <v>1</v>
      </c>
      <c r="C8" s="15">
        <v>8216</v>
      </c>
    </row>
    <row r="9" spans="1:3" ht="12">
      <c r="A9" s="13" t="s">
        <v>78</v>
      </c>
      <c r="B9" s="14">
        <v>2</v>
      </c>
      <c r="C9" s="14">
        <v>23</v>
      </c>
    </row>
    <row r="10" spans="1:3" ht="12">
      <c r="A10" s="13" t="s">
        <v>79</v>
      </c>
      <c r="B10" s="14">
        <v>12</v>
      </c>
      <c r="C10" s="15">
        <v>36322</v>
      </c>
    </row>
    <row r="11" spans="1:3" ht="12">
      <c r="A11" s="13" t="s">
        <v>80</v>
      </c>
      <c r="B11" s="14">
        <v>22</v>
      </c>
      <c r="C11" s="15">
        <v>32729</v>
      </c>
    </row>
    <row r="12" spans="1:3" ht="12">
      <c r="A12" s="13" t="s">
        <v>81</v>
      </c>
      <c r="B12" s="14">
        <v>28</v>
      </c>
      <c r="C12" s="15">
        <v>35119</v>
      </c>
    </row>
    <row r="13" spans="1:3" ht="12">
      <c r="A13" s="13" t="s">
        <v>82</v>
      </c>
      <c r="B13" s="14">
        <v>2</v>
      </c>
      <c r="C13" s="14">
        <v>426</v>
      </c>
    </row>
    <row r="14" spans="1:3" ht="12">
      <c r="A14" s="13" t="s">
        <v>83</v>
      </c>
      <c r="B14" s="14">
        <v>442</v>
      </c>
      <c r="C14" s="15">
        <v>120848</v>
      </c>
    </row>
    <row r="15" spans="1:3" ht="12">
      <c r="A15" s="13" t="s">
        <v>84</v>
      </c>
      <c r="B15" s="14">
        <v>2</v>
      </c>
      <c r="C15" s="15">
        <v>4114</v>
      </c>
    </row>
    <row r="16" spans="1:3" ht="12">
      <c r="A16" s="13" t="s">
        <v>85</v>
      </c>
      <c r="B16" s="14">
        <v>19</v>
      </c>
      <c r="C16" s="15">
        <v>5054</v>
      </c>
    </row>
    <row r="17" spans="1:3" ht="12">
      <c r="A17" s="13" t="s">
        <v>86</v>
      </c>
      <c r="B17" s="14">
        <v>1</v>
      </c>
      <c r="C17" s="15">
        <v>3797</v>
      </c>
    </row>
    <row r="18" spans="1:3" ht="12">
      <c r="A18" s="13" t="s">
        <v>87</v>
      </c>
      <c r="B18" s="14">
        <v>2</v>
      </c>
      <c r="C18" s="14">
        <v>394</v>
      </c>
    </row>
    <row r="19" spans="1:3" ht="12">
      <c r="A19" s="13" t="s">
        <v>88</v>
      </c>
      <c r="B19" s="14">
        <v>6</v>
      </c>
      <c r="C19" s="15">
        <v>41823</v>
      </c>
    </row>
    <row r="20" spans="1:3" ht="12">
      <c r="A20" s="13" t="s">
        <v>89</v>
      </c>
      <c r="B20" s="14">
        <v>4</v>
      </c>
      <c r="C20" s="15">
        <v>25913</v>
      </c>
    </row>
    <row r="21" spans="1:3" ht="12">
      <c r="A21" s="13" t="s">
        <v>90</v>
      </c>
      <c r="B21" s="14">
        <v>4</v>
      </c>
      <c r="C21" s="15">
        <v>30411</v>
      </c>
    </row>
    <row r="22" spans="1:3" ht="12">
      <c r="A22" s="13" t="s">
        <v>91</v>
      </c>
      <c r="B22" s="14">
        <v>52</v>
      </c>
      <c r="C22" s="15">
        <v>22722</v>
      </c>
    </row>
    <row r="23" spans="1:3" ht="12">
      <c r="A23" s="13" t="s">
        <v>92</v>
      </c>
      <c r="B23" s="14">
        <v>10</v>
      </c>
      <c r="C23" s="15">
        <v>1998</v>
      </c>
    </row>
    <row r="24" spans="1:3" ht="12">
      <c r="A24" s="13" t="s">
        <v>93</v>
      </c>
      <c r="B24" s="14">
        <v>270</v>
      </c>
      <c r="C24" s="15">
        <v>66029</v>
      </c>
    </row>
    <row r="25" spans="1:3" ht="12">
      <c r="A25" s="13" t="s">
        <v>94</v>
      </c>
      <c r="B25" s="14">
        <v>23</v>
      </c>
      <c r="C25" s="15">
        <v>2804</v>
      </c>
    </row>
    <row r="26" spans="1:3" ht="12">
      <c r="A26" s="13" t="s">
        <v>95</v>
      </c>
      <c r="B26" s="14">
        <v>12</v>
      </c>
      <c r="C26" s="15">
        <v>45548</v>
      </c>
    </row>
    <row r="27" spans="1:3" ht="12">
      <c r="A27" s="13" t="s">
        <v>96</v>
      </c>
      <c r="B27" s="14">
        <v>13</v>
      </c>
      <c r="C27" s="15">
        <v>26018</v>
      </c>
    </row>
    <row r="28" spans="1:3" ht="12">
      <c r="A28" s="13" t="s">
        <v>97</v>
      </c>
      <c r="B28" s="14">
        <v>127</v>
      </c>
      <c r="C28" s="15">
        <v>29740</v>
      </c>
    </row>
    <row r="29" spans="1:3" ht="12">
      <c r="A29" s="13" t="s">
        <v>98</v>
      </c>
      <c r="B29" s="14">
        <v>1</v>
      </c>
      <c r="C29" s="15">
        <v>2580</v>
      </c>
    </row>
    <row r="30" spans="1:3" ht="21" customHeight="1">
      <c r="A30" s="13" t="s">
        <v>99</v>
      </c>
      <c r="B30" s="14">
        <v>290</v>
      </c>
      <c r="C30" s="15">
        <v>152374</v>
      </c>
    </row>
    <row r="31" spans="1:3" ht="12">
      <c r="A31" s="13" t="s">
        <v>102</v>
      </c>
      <c r="B31" s="14">
        <v>21</v>
      </c>
      <c r="C31" s="15">
        <v>446742</v>
      </c>
    </row>
    <row r="32" spans="1:3" ht="12">
      <c r="A32" s="13"/>
      <c r="B32" s="14"/>
      <c r="C32" s="14"/>
    </row>
    <row r="33" spans="1:3" ht="12">
      <c r="A33" s="13" t="s">
        <v>103</v>
      </c>
      <c r="B33" s="15">
        <v>1254</v>
      </c>
      <c r="C33" s="15">
        <v>391159</v>
      </c>
    </row>
    <row r="34" spans="1:3" ht="12">
      <c r="A34" s="10" t="s">
        <v>73</v>
      </c>
      <c r="B34" s="11">
        <v>551</v>
      </c>
      <c r="C34" s="16">
        <v>236303</v>
      </c>
    </row>
    <row r="35" spans="1:3" ht="12">
      <c r="A35" s="10" t="s">
        <v>75</v>
      </c>
      <c r="B35" s="11">
        <v>703</v>
      </c>
      <c r="C35" s="16">
        <v>154856</v>
      </c>
    </row>
    <row r="36" spans="1:3" ht="12">
      <c r="A36" s="13" t="s">
        <v>100</v>
      </c>
      <c r="B36" s="14">
        <v>390</v>
      </c>
      <c r="C36" s="15">
        <v>136203</v>
      </c>
    </row>
    <row r="37" spans="1:3" ht="12">
      <c r="A37" s="10" t="s">
        <v>73</v>
      </c>
      <c r="B37" s="11">
        <v>97</v>
      </c>
      <c r="C37" s="16">
        <v>107827</v>
      </c>
    </row>
    <row r="38" spans="1:3" ht="12">
      <c r="A38" s="10" t="s">
        <v>75</v>
      </c>
      <c r="B38" s="11">
        <v>293</v>
      </c>
      <c r="C38" s="16">
        <v>28376</v>
      </c>
    </row>
    <row r="39" spans="1:3" ht="12">
      <c r="A39" s="13" t="s">
        <v>104</v>
      </c>
      <c r="B39" s="14">
        <v>807</v>
      </c>
      <c r="C39" s="15">
        <v>236127</v>
      </c>
    </row>
    <row r="40" spans="1:3" ht="12">
      <c r="A40" s="10" t="s">
        <v>73</v>
      </c>
      <c r="B40" s="11">
        <v>445</v>
      </c>
      <c r="C40" s="16">
        <v>117739</v>
      </c>
    </row>
    <row r="41" spans="1:3" ht="12">
      <c r="A41" s="10" t="s">
        <v>75</v>
      </c>
      <c r="B41" s="11">
        <v>362</v>
      </c>
      <c r="C41" s="16">
        <v>118388</v>
      </c>
    </row>
    <row r="42" spans="1:3" ht="12">
      <c r="A42" s="13" t="s">
        <v>101</v>
      </c>
      <c r="B42" s="14">
        <v>57</v>
      </c>
      <c r="C42" s="15">
        <v>18830</v>
      </c>
    </row>
    <row r="43" spans="1:3" ht="12">
      <c r="A43" s="10" t="s">
        <v>73</v>
      </c>
      <c r="B43" s="11">
        <v>9</v>
      </c>
      <c r="C43" s="16">
        <v>10737</v>
      </c>
    </row>
    <row r="44" spans="1:3" ht="12">
      <c r="A44" s="10" t="s">
        <v>75</v>
      </c>
      <c r="B44" s="11">
        <v>48</v>
      </c>
      <c r="C44" s="16">
        <v>8092</v>
      </c>
    </row>
    <row r="45" spans="1:3" ht="12">
      <c r="A45" s="13" t="s">
        <v>105</v>
      </c>
      <c r="B45" s="14">
        <v>107</v>
      </c>
      <c r="C45" s="15">
        <v>151389</v>
      </c>
    </row>
    <row r="46" spans="1:3" ht="12">
      <c r="A46" s="10" t="s">
        <v>73</v>
      </c>
      <c r="B46" s="11">
        <v>38</v>
      </c>
      <c r="C46" s="16">
        <v>62209</v>
      </c>
    </row>
    <row r="47" spans="1:3" ht="12">
      <c r="A47" s="10" t="s">
        <v>75</v>
      </c>
      <c r="B47" s="11">
        <v>69</v>
      </c>
      <c r="C47" s="16">
        <v>89180</v>
      </c>
    </row>
    <row r="48" spans="1:3" ht="12">
      <c r="A48" s="13" t="s">
        <v>106</v>
      </c>
      <c r="B48" s="14">
        <v>76</v>
      </c>
      <c r="C48" s="15">
        <v>95089</v>
      </c>
    </row>
    <row r="49" spans="1:3" ht="12">
      <c r="A49" s="10" t="s">
        <v>73</v>
      </c>
      <c r="B49" s="11">
        <v>35</v>
      </c>
      <c r="C49" s="16">
        <v>61727</v>
      </c>
    </row>
    <row r="50" spans="1:3" ht="12">
      <c r="A50" s="10" t="s">
        <v>75</v>
      </c>
      <c r="B50" s="11">
        <v>41</v>
      </c>
      <c r="C50" s="16">
        <v>33362</v>
      </c>
    </row>
    <row r="51" spans="1:3" ht="12">
      <c r="A51" s="13" t="s">
        <v>107</v>
      </c>
      <c r="B51" s="14">
        <v>63</v>
      </c>
      <c r="C51" s="15">
        <v>619449</v>
      </c>
    </row>
    <row r="52" spans="1:3" ht="12">
      <c r="A52" s="10" t="s">
        <v>73</v>
      </c>
      <c r="B52" s="11">
        <v>23</v>
      </c>
      <c r="C52" s="16">
        <v>60510</v>
      </c>
    </row>
    <row r="53" spans="1:3" ht="12">
      <c r="A53" s="10" t="s">
        <v>75</v>
      </c>
      <c r="B53" s="11">
        <v>40</v>
      </c>
      <c r="C53" s="16">
        <v>558939</v>
      </c>
    </row>
    <row r="54" spans="1:3" ht="12">
      <c r="A54" s="13" t="s">
        <v>108</v>
      </c>
      <c r="B54" s="14">
        <v>18</v>
      </c>
      <c r="C54" s="15">
        <v>472202</v>
      </c>
    </row>
    <row r="55" spans="1:3" ht="12">
      <c r="A55" s="10" t="s">
        <v>73</v>
      </c>
      <c r="B55" s="11" t="s">
        <v>74</v>
      </c>
      <c r="C55" s="11" t="s">
        <v>74</v>
      </c>
    </row>
    <row r="56" spans="1:3" ht="12">
      <c r="A56" s="10" t="s">
        <v>75</v>
      </c>
      <c r="B56" s="11">
        <v>18</v>
      </c>
      <c r="C56" s="16">
        <v>472202</v>
      </c>
    </row>
    <row r="57" spans="1:3" ht="12">
      <c r="A57" s="13" t="s">
        <v>109</v>
      </c>
      <c r="B57" s="14">
        <v>23</v>
      </c>
      <c r="C57" s="15">
        <v>61446</v>
      </c>
    </row>
    <row r="58" spans="1:3" ht="12">
      <c r="A58" s="10" t="s">
        <v>73</v>
      </c>
      <c r="B58" s="11">
        <v>19</v>
      </c>
      <c r="C58" s="16">
        <v>52189</v>
      </c>
    </row>
    <row r="59" spans="1:3" ht="12">
      <c r="A59" s="10" t="s">
        <v>75</v>
      </c>
      <c r="B59" s="11">
        <v>4</v>
      </c>
      <c r="C59" s="16">
        <v>9257</v>
      </c>
    </row>
    <row r="60" spans="1:3" ht="12">
      <c r="A60" s="13"/>
      <c r="B60" s="14"/>
      <c r="C60" s="14"/>
    </row>
    <row r="61" spans="1:3" ht="12">
      <c r="A61" s="13" t="s">
        <v>110</v>
      </c>
      <c r="B61" s="15">
        <v>1331</v>
      </c>
      <c r="C61" s="15">
        <v>490046</v>
      </c>
    </row>
    <row r="62" spans="1:3" ht="12">
      <c r="A62" s="13" t="s">
        <v>111</v>
      </c>
      <c r="B62" s="14">
        <v>93</v>
      </c>
      <c r="C62" s="15">
        <v>671952</v>
      </c>
    </row>
    <row r="63" spans="1:3" ht="12">
      <c r="A63" s="13"/>
      <c r="B63" s="14"/>
      <c r="C63" s="14"/>
    </row>
    <row r="64" spans="1:3" ht="12">
      <c r="A64" s="13"/>
      <c r="B64" s="14"/>
      <c r="C64" s="14"/>
    </row>
    <row r="65" spans="1:3" ht="12">
      <c r="A65" s="13" t="s">
        <v>112</v>
      </c>
      <c r="B65" s="15">
        <v>1424</v>
      </c>
      <c r="C65" s="15">
        <v>1161997</v>
      </c>
    </row>
    <row r="66" spans="1:3" ht="12">
      <c r="A66" s="13"/>
      <c r="B66" s="14"/>
      <c r="C66" s="14"/>
    </row>
    <row r="67" spans="1:3" ht="12">
      <c r="A67" s="13" t="s">
        <v>113</v>
      </c>
      <c r="B67" s="14">
        <v>14</v>
      </c>
      <c r="C67" s="14">
        <v>752</v>
      </c>
    </row>
    <row r="68" spans="1:3" ht="12">
      <c r="A68" s="13"/>
      <c r="B68" s="14"/>
      <c r="C68" s="14"/>
    </row>
    <row r="69" spans="1:3" ht="12.75" thickBot="1">
      <c r="A69" s="17" t="s">
        <v>114</v>
      </c>
      <c r="B69" s="18">
        <v>1438</v>
      </c>
      <c r="C69" s="18">
        <v>1162750</v>
      </c>
    </row>
    <row r="70" ht="12.75" thickTop="1"/>
    <row r="73" ht="12">
      <c r="A73" s="20" t="s">
        <v>115</v>
      </c>
    </row>
    <row r="74" ht="12">
      <c r="A74" s="20" t="s">
        <v>116</v>
      </c>
    </row>
    <row r="75" ht="12">
      <c r="A75" s="20" t="s">
        <v>117</v>
      </c>
    </row>
    <row r="76" ht="12">
      <c r="A76" s="20" t="s">
        <v>118</v>
      </c>
    </row>
    <row r="77" ht="12">
      <c r="A77" s="20" t="s">
        <v>119</v>
      </c>
    </row>
  </sheetData>
  <mergeCells count="1">
    <mergeCell ref="B3:C3"/>
  </mergeCells>
  <hyperlinks>
    <hyperlink ref="A4" r:id="rId1" display="_edn1"/>
    <hyperlink ref="A73" r:id="rId2" display="_ednref1"/>
    <hyperlink ref="A74" r:id="rId3" display="_ednref3"/>
    <hyperlink ref="A75" r:id="rId4" display="_ednref4"/>
    <hyperlink ref="A76" r:id="rId5" display="_ednref5"/>
    <hyperlink ref="A77" r:id="rId6" display="_ednref6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Wasson</dc:creator>
  <cp:keywords/>
  <dc:description/>
  <cp:lastModifiedBy>sassafrassmolly</cp:lastModifiedBy>
  <dcterms:created xsi:type="dcterms:W3CDTF">2008-08-14T12:58:06Z</dcterms:created>
  <dcterms:modified xsi:type="dcterms:W3CDTF">2010-08-10T20:30:18Z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